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igfish\Documents\CCCCAT\Policies\HR\Remuneration - Guideline for a Pastor-Leader\"/>
    </mc:Choice>
  </mc:AlternateContent>
  <xr:revisionPtr revIDLastSave="0" documentId="13_ncr:1_{7033C1EF-8B23-4AAF-B744-651B40EC5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N5" i="1" l="1"/>
  <c r="M5" i="1"/>
  <c r="M21" i="1" s="1"/>
  <c r="L5" i="1"/>
  <c r="L21" i="1" s="1"/>
  <c r="K5" i="1"/>
  <c r="J5" i="1"/>
  <c r="G17" i="1"/>
  <c r="G18" i="1" s="1"/>
  <c r="E5" i="1"/>
  <c r="F5" i="1"/>
  <c r="G7" i="1"/>
  <c r="D5" i="1"/>
  <c r="G6" i="1"/>
  <c r="C5" i="1"/>
  <c r="I5" i="1"/>
  <c r="G9" i="1"/>
  <c r="G11" i="1" s="1"/>
  <c r="G21" i="1"/>
  <c r="G13" i="1"/>
  <c r="H5" i="1"/>
  <c r="G10" i="1" l="1"/>
  <c r="G19" i="1"/>
  <c r="J17" i="1"/>
  <c r="J9" i="1"/>
  <c r="K17" i="1"/>
  <c r="K9" i="1"/>
  <c r="J21" i="1"/>
  <c r="J23" i="1" s="1"/>
  <c r="N9" i="1"/>
  <c r="N17" i="1"/>
  <c r="H21" i="1"/>
  <c r="H17" i="1"/>
  <c r="H9" i="1"/>
  <c r="F17" i="1"/>
  <c r="F9" i="1"/>
  <c r="L17" i="1"/>
  <c r="L9" i="1"/>
  <c r="I17" i="1"/>
  <c r="I9" i="1"/>
  <c r="N21" i="1"/>
  <c r="K21" i="1"/>
  <c r="M9" i="1"/>
  <c r="M17" i="1"/>
  <c r="E17" i="1"/>
  <c r="E9" i="1"/>
  <c r="J13" i="1"/>
  <c r="J14" i="1" s="1"/>
  <c r="C9" i="1"/>
  <c r="I21" i="1"/>
  <c r="J7" i="1"/>
  <c r="D9" i="1"/>
  <c r="J6" i="1"/>
  <c r="G14" i="1"/>
  <c r="G15" i="1"/>
  <c r="C7" i="1"/>
  <c r="C6" i="1"/>
  <c r="H7" i="1"/>
  <c r="H6" i="1"/>
  <c r="E7" i="1"/>
  <c r="E6" i="1"/>
  <c r="M7" i="1"/>
  <c r="M6" i="1"/>
  <c r="D7" i="1"/>
  <c r="D6" i="1"/>
  <c r="G22" i="1"/>
  <c r="G23" i="1"/>
  <c r="K13" i="1"/>
  <c r="K6" i="1"/>
  <c r="K7" i="1"/>
  <c r="F7" i="1"/>
  <c r="F6" i="1"/>
  <c r="I6" i="1"/>
  <c r="I7" i="1"/>
  <c r="L6" i="1"/>
  <c r="L7" i="1"/>
  <c r="N6" i="1"/>
  <c r="N7" i="1"/>
  <c r="M13" i="1"/>
  <c r="F13" i="1"/>
  <c r="E13" i="1"/>
  <c r="H13" i="1"/>
  <c r="D13" i="1"/>
  <c r="L13" i="1"/>
  <c r="N13" i="1"/>
  <c r="I13" i="1"/>
  <c r="J22" i="1" l="1"/>
  <c r="I10" i="1"/>
  <c r="I11" i="1"/>
  <c r="E11" i="1"/>
  <c r="E10" i="1"/>
  <c r="L10" i="1"/>
  <c r="L11" i="1"/>
  <c r="N10" i="1"/>
  <c r="N11" i="1"/>
  <c r="I18" i="1"/>
  <c r="I19" i="1"/>
  <c r="D11" i="1"/>
  <c r="D10" i="1"/>
  <c r="E18" i="1"/>
  <c r="L18" i="1"/>
  <c r="L19" i="1"/>
  <c r="J15" i="1"/>
  <c r="F10" i="1"/>
  <c r="F11" i="1"/>
  <c r="M11" i="1"/>
  <c r="M10" i="1"/>
  <c r="F19" i="1"/>
  <c r="F18" i="1"/>
  <c r="K18" i="1"/>
  <c r="K19" i="1"/>
  <c r="N18" i="1"/>
  <c r="N19" i="1"/>
  <c r="M19" i="1"/>
  <c r="M18" i="1"/>
  <c r="K11" i="1"/>
  <c r="K10" i="1"/>
  <c r="H11" i="1"/>
  <c r="H10" i="1"/>
  <c r="J11" i="1"/>
  <c r="J10" i="1"/>
  <c r="C10" i="1"/>
  <c r="H19" i="1"/>
  <c r="H18" i="1"/>
  <c r="J19" i="1"/>
  <c r="J18" i="1"/>
  <c r="E15" i="1"/>
  <c r="E14" i="1"/>
  <c r="L14" i="1"/>
  <c r="L15" i="1"/>
  <c r="H14" i="1"/>
  <c r="H15" i="1"/>
  <c r="L22" i="1"/>
  <c r="L23" i="1"/>
  <c r="K23" i="1"/>
  <c r="K22" i="1"/>
  <c r="M15" i="1"/>
  <c r="M14" i="1"/>
  <c r="I22" i="1"/>
  <c r="I23" i="1"/>
  <c r="I14" i="1"/>
  <c r="I15" i="1"/>
  <c r="N15" i="1"/>
  <c r="N14" i="1"/>
  <c r="F14" i="1"/>
  <c r="F15" i="1"/>
  <c r="D14" i="1"/>
  <c r="N23" i="1"/>
  <c r="N22" i="1"/>
  <c r="K15" i="1"/>
  <c r="K14" i="1"/>
  <c r="H22" i="1"/>
  <c r="H23" i="1"/>
  <c r="M23" i="1"/>
  <c r="M22" i="1"/>
</calcChain>
</file>

<file path=xl/sharedStrings.xml><?xml version="1.0" encoding="utf-8"?>
<sst xmlns="http://schemas.openxmlformats.org/spreadsheetml/2006/main" count="54" uniqueCount="42">
  <si>
    <t>NOTES:</t>
  </si>
  <si>
    <t>Average church attendance [2017] 121 - BU 119</t>
  </si>
  <si>
    <t>PASTOR - SENIOR</t>
  </si>
  <si>
    <t>PASTOR - ASSISTANT</t>
  </si>
  <si>
    <t>Year -3</t>
  </si>
  <si>
    <t>Year -2</t>
  </si>
  <si>
    <t>Year -1</t>
  </si>
  <si>
    <t>PASTOR - SPECIFIC MINISTRY</t>
  </si>
  <si>
    <t>PASTOR - ASSISTANT SM</t>
  </si>
  <si>
    <t>PASTOR OR EXECUTIVE</t>
  </si>
  <si>
    <t>CHURCH</t>
  </si>
  <si>
    <t>This number controls all the cells above</t>
  </si>
  <si>
    <t>NUMBER ATTENDING CHURCH/MINISTRY</t>
  </si>
  <si>
    <t>40+</t>
  </si>
  <si>
    <t>60+</t>
  </si>
  <si>
    <t>80+</t>
  </si>
  <si>
    <t>100+</t>
  </si>
  <si>
    <t>120+</t>
  </si>
  <si>
    <t>160+</t>
  </si>
  <si>
    <t>200+</t>
  </si>
  <si>
    <t>250+</t>
  </si>
  <si>
    <t>300+</t>
  </si>
  <si>
    <t>350+</t>
  </si>
  <si>
    <t>400+</t>
  </si>
  <si>
    <t>EXEMPT BENEFITS</t>
  </si>
  <si>
    <t>Under ATO ruling TR92/17, a Pastor's salary could be paid as exempt benefits provided the critera of employment met with the ruling.</t>
  </si>
  <si>
    <t xml:space="preserve">ATO ruling has now been replaced by </t>
  </si>
  <si>
    <t>18. To be exempt, the benefit must be provided principally in respect of the following employee duties:</t>
  </si>
  <si>
    <t>● pastoral duties, or</t>
  </si>
  <si>
    <t>● other duties or activities that are directly related to the practice, study, teaching or propagation of religious beliefs.</t>
  </si>
  <si>
    <t>If the sole duties expected of the Pastor meet this critrea then the Pastor's remuneration can be paid as 100% exempt benefits.</t>
  </si>
  <si>
    <t>Exempt Benefits do not attract PAYG.</t>
  </si>
  <si>
    <t>ie: Duties that meet the critera 70% - other duties 30%.</t>
  </si>
  <si>
    <t>Accordingly: Remuneration paid as salary - 30% and paid as exempt benefits - 70%.</t>
  </si>
  <si>
    <t>It is recommended superannuation be paid on salary and exempt benefits.</t>
  </si>
  <si>
    <t>It is recommended you view the ruling to determine if your organisation qualifies and the Pastor meets the critrea for exempt benefits.</t>
  </si>
  <si>
    <t>If not, it is recommended that the Pastor's remuneration be split and paid as part salary part exempt benefits according to the percentage of work to be performed in each classification.</t>
  </si>
  <si>
    <t>TR2018/D2</t>
  </si>
  <si>
    <t>PASTOR'S REMUNERATION GUIDELINES - V1 01.01.2022</t>
  </si>
  <si>
    <t>Based on 2022 BUVIC Stipend</t>
  </si>
  <si>
    <t>MINIMUM WAGE</t>
  </si>
  <si>
    <t>The minimum wage as at 15.07.23 - $23.23 p/h - $880.80p/w - $3,825.47 - $46,905.60 p/a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</si>
</sst>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2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666666"/>
      <name val="Arial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i/>
      <sz val="10"/>
      <color rgb="FF666666"/>
      <name val="Arial"/>
      <family val="2"/>
    </font>
    <font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6" fontId="2" fillId="2" borderId="0" xfId="0" applyNumberFormat="1" applyFont="1" applyFill="1" applyAlignment="1">
      <alignment horizontal="right" vertical="center"/>
    </xf>
    <xf numFmtId="6" fontId="3" fillId="2" borderId="0" xfId="0" applyNumberFormat="1" applyFont="1" applyFill="1" applyAlignment="1">
      <alignment horizontal="right" vertical="center"/>
    </xf>
    <xf numFmtId="6" fontId="2" fillId="2" borderId="5" xfId="0" applyNumberFormat="1" applyFont="1" applyFill="1" applyBorder="1" applyAlignment="1">
      <alignment horizontal="right" vertical="center"/>
    </xf>
    <xf numFmtId="6" fontId="2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6" fontId="2" fillId="0" borderId="5" xfId="0" applyNumberFormat="1" applyFont="1" applyBorder="1" applyAlignment="1">
      <alignment vertical="center"/>
    </xf>
    <xf numFmtId="6" fontId="2" fillId="2" borderId="0" xfId="0" applyNumberFormat="1" applyFont="1" applyFill="1" applyAlignment="1">
      <alignment vertical="center"/>
    </xf>
    <xf numFmtId="6" fontId="3" fillId="2" borderId="0" xfId="0" applyNumberFormat="1" applyFont="1" applyFill="1" applyAlignment="1">
      <alignment vertical="center"/>
    </xf>
    <xf numFmtId="6" fontId="2" fillId="2" borderId="5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6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6" fontId="2" fillId="2" borderId="10" xfId="0" applyNumberFormat="1" applyFont="1" applyFill="1" applyBorder="1" applyAlignment="1">
      <alignment horizontal="right" vertical="center"/>
    </xf>
    <xf numFmtId="6" fontId="2" fillId="0" borderId="10" xfId="0" applyNumberFormat="1" applyFont="1" applyBorder="1" applyAlignment="1">
      <alignment vertical="center"/>
    </xf>
    <xf numFmtId="6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8" fillId="0" borderId="0" xfId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0" borderId="0" xfId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6" fontId="2" fillId="5" borderId="10" xfId="0" applyNumberFormat="1" applyFont="1" applyFill="1" applyBorder="1" applyAlignment="1">
      <alignment vertical="center"/>
    </xf>
    <xf numFmtId="6" fontId="2" fillId="5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00CCFF"/>
      <color rgb="FF3366FF"/>
      <color rgb="FF9966FF"/>
      <color rgb="FF9933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law/view/document?docid=DTR/TR2018D2/NAT/ATO/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13" workbookViewId="0">
      <selection activeCell="C34" sqref="C34"/>
    </sheetView>
  </sheetViews>
  <sheetFormatPr defaultRowHeight="10.5" x14ac:dyDescent="0.15"/>
  <cols>
    <col min="1" max="1" width="30.7109375" style="1" customWidth="1"/>
    <col min="2" max="14" width="10.7109375" style="1" customWidth="1"/>
    <col min="15" max="16384" width="9.140625" style="1"/>
  </cols>
  <sheetData>
    <row r="1" spans="1:14" s="2" customFormat="1" ht="20.100000000000001" customHeight="1" x14ac:dyDescent="0.25">
      <c r="A1" s="19" t="s">
        <v>10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2" customFormat="1" ht="20.100000000000001" customHeight="1" x14ac:dyDescent="0.25">
      <c r="A2" s="28" t="s">
        <v>38</v>
      </c>
      <c r="B2" s="2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52"/>
    </row>
    <row r="3" spans="1:14" s="2" customFormat="1" ht="15" customHeight="1" x14ac:dyDescent="0.25">
      <c r="A3" s="30" t="s">
        <v>12</v>
      </c>
      <c r="B3" s="34"/>
      <c r="C3" s="37" t="s">
        <v>13</v>
      </c>
      <c r="D3" s="35" t="s">
        <v>14</v>
      </c>
      <c r="E3" s="35" t="s">
        <v>15</v>
      </c>
      <c r="F3" s="35" t="s">
        <v>16</v>
      </c>
      <c r="G3" s="35" t="s">
        <v>17</v>
      </c>
      <c r="H3" s="35" t="s">
        <v>18</v>
      </c>
      <c r="I3" s="35" t="s">
        <v>19</v>
      </c>
      <c r="J3" s="35" t="s">
        <v>20</v>
      </c>
      <c r="K3" s="35" t="s">
        <v>21</v>
      </c>
      <c r="L3" s="35" t="s">
        <v>22</v>
      </c>
      <c r="M3" s="35" t="s">
        <v>23</v>
      </c>
      <c r="N3" s="36">
        <v>500</v>
      </c>
    </row>
    <row r="4" spans="1:14" s="2" customFormat="1" ht="15" customHeight="1" x14ac:dyDescent="0.25">
      <c r="A4" s="30" t="s">
        <v>2</v>
      </c>
      <c r="B4" s="31">
        <v>1</v>
      </c>
      <c r="C4" s="38"/>
      <c r="D4" s="5"/>
      <c r="E4" s="5"/>
      <c r="F4" s="5"/>
      <c r="G4" s="6"/>
      <c r="H4" s="5"/>
      <c r="I4" s="5"/>
      <c r="J4" s="5"/>
      <c r="K4" s="5"/>
      <c r="L4" s="5"/>
      <c r="M4" s="5"/>
      <c r="N4" s="7"/>
    </row>
    <row r="5" spans="1:14" s="2" customFormat="1" ht="15" customHeight="1" x14ac:dyDescent="0.25">
      <c r="A5" s="30" t="s">
        <v>4</v>
      </c>
      <c r="B5" s="18"/>
      <c r="C5" s="39">
        <f>G5*0.6</f>
        <v>52072.799999999996</v>
      </c>
      <c r="D5" s="8">
        <f>G5*0.7</f>
        <v>60751.6</v>
      </c>
      <c r="E5" s="8">
        <f>G5*0.8</f>
        <v>69430.400000000009</v>
      </c>
      <c r="F5" s="8">
        <f>G5*0.9</f>
        <v>78109.2</v>
      </c>
      <c r="G5" s="17">
        <f>F26</f>
        <v>86788</v>
      </c>
      <c r="H5" s="8">
        <f>G5*1.05</f>
        <v>91127.400000000009</v>
      </c>
      <c r="I5" s="8">
        <f>G5*1.1</f>
        <v>95466.8</v>
      </c>
      <c r="J5" s="8">
        <f>G5*1.15</f>
        <v>99806.2</v>
      </c>
      <c r="K5" s="8">
        <f>G5*1.2</f>
        <v>104145.59999999999</v>
      </c>
      <c r="L5" s="8">
        <f>G5*1.25</f>
        <v>108485</v>
      </c>
      <c r="M5" s="8">
        <f>G5*1.3</f>
        <v>112824.40000000001</v>
      </c>
      <c r="N5" s="10">
        <f>G5*1.4</f>
        <v>121503.2</v>
      </c>
    </row>
    <row r="6" spans="1:14" s="2" customFormat="1" ht="15" customHeight="1" x14ac:dyDescent="0.25">
      <c r="A6" s="30" t="s">
        <v>5</v>
      </c>
      <c r="B6" s="18"/>
      <c r="C6" s="39">
        <f t="shared" ref="C6:F6" si="0">C5*0.97</f>
        <v>50510.615999999995</v>
      </c>
      <c r="D6" s="8">
        <f t="shared" si="0"/>
        <v>58929.051999999996</v>
      </c>
      <c r="E6" s="8">
        <f t="shared" si="0"/>
        <v>67347.488000000012</v>
      </c>
      <c r="F6" s="8">
        <f t="shared" si="0"/>
        <v>75765.923999999999</v>
      </c>
      <c r="G6" s="9">
        <f>G5*0.97</f>
        <v>84184.36</v>
      </c>
      <c r="H6" s="8">
        <f t="shared" ref="H6:N6" si="1">H5*0.97</f>
        <v>88393.578000000009</v>
      </c>
      <c r="I6" s="8">
        <f t="shared" si="1"/>
        <v>92602.796000000002</v>
      </c>
      <c r="J6" s="8">
        <f t="shared" si="1"/>
        <v>96812.013999999996</v>
      </c>
      <c r="K6" s="8">
        <f t="shared" si="1"/>
        <v>101021.23199999999</v>
      </c>
      <c r="L6" s="8">
        <f t="shared" si="1"/>
        <v>105230.45</v>
      </c>
      <c r="M6" s="8">
        <f t="shared" si="1"/>
        <v>109439.66800000001</v>
      </c>
      <c r="N6" s="10">
        <f t="shared" si="1"/>
        <v>117858.10399999999</v>
      </c>
    </row>
    <row r="7" spans="1:14" s="2" customFormat="1" ht="15" customHeight="1" x14ac:dyDescent="0.25">
      <c r="A7" s="30" t="s">
        <v>6</v>
      </c>
      <c r="B7" s="18"/>
      <c r="C7" s="39">
        <f t="shared" ref="C7:F7" si="2">C5*0.935</f>
        <v>48688.067999999999</v>
      </c>
      <c r="D7" s="8">
        <f t="shared" si="2"/>
        <v>56802.745999999999</v>
      </c>
      <c r="E7" s="8">
        <f t="shared" si="2"/>
        <v>64917.424000000014</v>
      </c>
      <c r="F7" s="8">
        <f t="shared" si="2"/>
        <v>73032.101999999999</v>
      </c>
      <c r="G7" s="9">
        <f>G5*0.935</f>
        <v>81146.78</v>
      </c>
      <c r="H7" s="8">
        <f t="shared" ref="H7:N7" si="3">H5*0.935</f>
        <v>85204.119000000006</v>
      </c>
      <c r="I7" s="8">
        <f t="shared" si="3"/>
        <v>89261.458000000013</v>
      </c>
      <c r="J7" s="8">
        <f t="shared" si="3"/>
        <v>93318.797000000006</v>
      </c>
      <c r="K7" s="8">
        <f t="shared" si="3"/>
        <v>97376.135999999999</v>
      </c>
      <c r="L7" s="8">
        <f t="shared" si="3"/>
        <v>101433.47500000001</v>
      </c>
      <c r="M7" s="8">
        <f t="shared" si="3"/>
        <v>105490.81400000001</v>
      </c>
      <c r="N7" s="10">
        <f t="shared" si="3"/>
        <v>113605.492</v>
      </c>
    </row>
    <row r="8" spans="1:14" s="2" customFormat="1" ht="15" customHeight="1" x14ac:dyDescent="0.25">
      <c r="A8" s="30" t="s">
        <v>9</v>
      </c>
      <c r="B8" s="31">
        <v>0.9</v>
      </c>
      <c r="C8" s="40"/>
      <c r="D8" s="11"/>
      <c r="E8" s="11"/>
      <c r="F8" s="11"/>
      <c r="G8" s="12"/>
      <c r="H8" s="11"/>
      <c r="I8" s="11"/>
      <c r="J8" s="11"/>
      <c r="K8" s="11"/>
      <c r="L8" s="11"/>
      <c r="M8" s="11"/>
      <c r="N8" s="13"/>
    </row>
    <row r="9" spans="1:14" s="2" customFormat="1" ht="15" customHeight="1" x14ac:dyDescent="0.25">
      <c r="A9" s="30" t="s">
        <v>4</v>
      </c>
      <c r="B9" s="18"/>
      <c r="C9" s="39">
        <f t="shared" ref="C9:F9" si="4">C5*0.9</f>
        <v>46865.52</v>
      </c>
      <c r="D9" s="8">
        <f t="shared" si="4"/>
        <v>54676.44</v>
      </c>
      <c r="E9" s="8">
        <f t="shared" si="4"/>
        <v>62487.360000000008</v>
      </c>
      <c r="F9" s="8">
        <f t="shared" si="4"/>
        <v>70298.28</v>
      </c>
      <c r="G9" s="9">
        <f>G5*0.9</f>
        <v>78109.2</v>
      </c>
      <c r="H9" s="8">
        <f t="shared" ref="H9:N9" si="5">H5*0.9</f>
        <v>82014.66</v>
      </c>
      <c r="I9" s="8">
        <f t="shared" si="5"/>
        <v>85920.12000000001</v>
      </c>
      <c r="J9" s="8">
        <f t="shared" si="5"/>
        <v>89825.58</v>
      </c>
      <c r="K9" s="8">
        <f t="shared" si="5"/>
        <v>93731.04</v>
      </c>
      <c r="L9" s="8">
        <f t="shared" si="5"/>
        <v>97636.5</v>
      </c>
      <c r="M9" s="8">
        <f t="shared" si="5"/>
        <v>101541.96</v>
      </c>
      <c r="N9" s="10">
        <f t="shared" si="5"/>
        <v>109352.88</v>
      </c>
    </row>
    <row r="10" spans="1:14" s="2" customFormat="1" ht="15" customHeight="1" x14ac:dyDescent="0.25">
      <c r="A10" s="30" t="s">
        <v>5</v>
      </c>
      <c r="B10" s="18"/>
      <c r="C10" s="39">
        <f t="shared" ref="C10:F10" si="6">C9*0.97</f>
        <v>45459.554399999994</v>
      </c>
      <c r="D10" s="8">
        <f t="shared" si="6"/>
        <v>53036.146800000002</v>
      </c>
      <c r="E10" s="8">
        <f t="shared" si="6"/>
        <v>60612.739200000004</v>
      </c>
      <c r="F10" s="8">
        <f t="shared" si="6"/>
        <v>68189.33159999999</v>
      </c>
      <c r="G10" s="9">
        <f>G9*0.97</f>
        <v>75765.923999999999</v>
      </c>
      <c r="H10" s="8">
        <f t="shared" ref="H10:N10" si="7">H9*0.97</f>
        <v>79554.220199999996</v>
      </c>
      <c r="I10" s="8">
        <f t="shared" si="7"/>
        <v>83342.516400000008</v>
      </c>
      <c r="J10" s="8">
        <f t="shared" si="7"/>
        <v>87130.812600000005</v>
      </c>
      <c r="K10" s="8">
        <f t="shared" si="7"/>
        <v>90919.108799999987</v>
      </c>
      <c r="L10" s="8">
        <f t="shared" si="7"/>
        <v>94707.404999999999</v>
      </c>
      <c r="M10" s="8">
        <f t="shared" si="7"/>
        <v>98495.70120000001</v>
      </c>
      <c r="N10" s="10">
        <f t="shared" si="7"/>
        <v>106072.2936</v>
      </c>
    </row>
    <row r="11" spans="1:14" s="2" customFormat="1" ht="15" customHeight="1" x14ac:dyDescent="0.25">
      <c r="A11" s="30" t="s">
        <v>6</v>
      </c>
      <c r="B11" s="18"/>
      <c r="C11" s="56">
        <v>46906</v>
      </c>
      <c r="D11" s="8">
        <f t="shared" ref="D11:F11" si="8">D9*0.935</f>
        <v>51122.471400000002</v>
      </c>
      <c r="E11" s="8">
        <f t="shared" si="8"/>
        <v>58425.681600000011</v>
      </c>
      <c r="F11" s="8">
        <f t="shared" si="8"/>
        <v>65728.891799999998</v>
      </c>
      <c r="G11" s="9">
        <f>G9*0.935</f>
        <v>73032.101999999999</v>
      </c>
      <c r="H11" s="8">
        <f t="shared" ref="H11:N11" si="9">H9*0.935</f>
        <v>76683.707100000014</v>
      </c>
      <c r="I11" s="8">
        <f t="shared" si="9"/>
        <v>80335.312200000015</v>
      </c>
      <c r="J11" s="8">
        <f t="shared" si="9"/>
        <v>83986.917300000001</v>
      </c>
      <c r="K11" s="8">
        <f t="shared" si="9"/>
        <v>87638.522400000002</v>
      </c>
      <c r="L11" s="8">
        <f t="shared" si="9"/>
        <v>91290.127500000002</v>
      </c>
      <c r="M11" s="8">
        <f t="shared" si="9"/>
        <v>94941.732600000018</v>
      </c>
      <c r="N11" s="10">
        <f t="shared" si="9"/>
        <v>102244.9428</v>
      </c>
    </row>
    <row r="12" spans="1:14" s="2" customFormat="1" ht="15" customHeight="1" x14ac:dyDescent="0.25">
      <c r="A12" s="30" t="s">
        <v>3</v>
      </c>
      <c r="B12" s="31">
        <v>0.8</v>
      </c>
      <c r="C12" s="40"/>
      <c r="D12" s="11"/>
      <c r="E12" s="11"/>
      <c r="F12" s="11"/>
      <c r="G12" s="12"/>
      <c r="H12" s="11"/>
      <c r="I12" s="11"/>
      <c r="J12" s="11"/>
      <c r="K12" s="11"/>
      <c r="L12" s="11"/>
      <c r="M12" s="11"/>
      <c r="N12" s="13"/>
    </row>
    <row r="13" spans="1:14" s="2" customFormat="1" ht="15" customHeight="1" x14ac:dyDescent="0.25">
      <c r="A13" s="30" t="s">
        <v>4</v>
      </c>
      <c r="B13" s="18"/>
      <c r="C13" s="57">
        <v>46906</v>
      </c>
      <c r="D13" s="8">
        <f t="shared" ref="D13:N13" si="10">D5*0.8</f>
        <v>48601.279999999999</v>
      </c>
      <c r="E13" s="8">
        <f t="shared" si="10"/>
        <v>55544.320000000007</v>
      </c>
      <c r="F13" s="8">
        <f t="shared" si="10"/>
        <v>62487.360000000001</v>
      </c>
      <c r="G13" s="9">
        <f t="shared" si="10"/>
        <v>69430.400000000009</v>
      </c>
      <c r="H13" s="8">
        <f t="shared" si="10"/>
        <v>72901.920000000013</v>
      </c>
      <c r="I13" s="8">
        <f t="shared" si="10"/>
        <v>76373.440000000002</v>
      </c>
      <c r="J13" s="8">
        <f t="shared" si="10"/>
        <v>79844.960000000006</v>
      </c>
      <c r="K13" s="8">
        <f t="shared" si="10"/>
        <v>83316.479999999996</v>
      </c>
      <c r="L13" s="8">
        <f t="shared" si="10"/>
        <v>86788</v>
      </c>
      <c r="M13" s="8">
        <f t="shared" si="10"/>
        <v>90259.520000000019</v>
      </c>
      <c r="N13" s="10">
        <f t="shared" si="10"/>
        <v>97202.559999999998</v>
      </c>
    </row>
    <row r="14" spans="1:14" s="2" customFormat="1" ht="15" customHeight="1" x14ac:dyDescent="0.25">
      <c r="A14" s="30" t="s">
        <v>5</v>
      </c>
      <c r="B14" s="18"/>
      <c r="C14" s="57">
        <v>46906</v>
      </c>
      <c r="D14" s="8">
        <f t="shared" ref="D14" si="11">D13*0.97</f>
        <v>47143.241600000001</v>
      </c>
      <c r="E14" s="8">
        <f t="shared" ref="E14" si="12">E13*0.97</f>
        <v>53877.990400000002</v>
      </c>
      <c r="F14" s="8">
        <f t="shared" ref="F14" si="13">F13*0.97</f>
        <v>60612.739199999996</v>
      </c>
      <c r="G14" s="9">
        <f>G13*0.97</f>
        <v>67347.488000000012</v>
      </c>
      <c r="H14" s="8">
        <f t="shared" ref="H14" si="14">H13*0.97</f>
        <v>70714.862400000013</v>
      </c>
      <c r="I14" s="8">
        <f t="shared" ref="I14" si="15">I13*0.97</f>
        <v>74082.236799999999</v>
      </c>
      <c r="J14" s="8">
        <f t="shared" ref="J14" si="16">J13*0.97</f>
        <v>77449.611199999999</v>
      </c>
      <c r="K14" s="8">
        <f t="shared" ref="K14" si="17">K13*0.97</f>
        <v>80816.9856</v>
      </c>
      <c r="L14" s="8">
        <f t="shared" ref="L14" si="18">L13*0.97</f>
        <v>84184.36</v>
      </c>
      <c r="M14" s="8">
        <f t="shared" ref="M14" si="19">M13*0.97</f>
        <v>87551.734400000016</v>
      </c>
      <c r="N14" s="10">
        <f t="shared" ref="N14" si="20">N13*0.97</f>
        <v>94286.483200000002</v>
      </c>
    </row>
    <row r="15" spans="1:14" s="2" customFormat="1" ht="15" customHeight="1" x14ac:dyDescent="0.25">
      <c r="A15" s="30" t="s">
        <v>6</v>
      </c>
      <c r="B15" s="18"/>
      <c r="C15" s="57">
        <v>46906</v>
      </c>
      <c r="D15" s="57">
        <v>46906</v>
      </c>
      <c r="E15" s="8">
        <f t="shared" ref="E15:F15" si="21">E13*0.935</f>
        <v>51933.939200000008</v>
      </c>
      <c r="F15" s="8">
        <f t="shared" si="21"/>
        <v>58425.681600000004</v>
      </c>
      <c r="G15" s="9">
        <f>G13*0.935</f>
        <v>64917.424000000014</v>
      </c>
      <c r="H15" s="8">
        <f t="shared" ref="H15:N15" si="22">H13*0.935</f>
        <v>68163.295200000022</v>
      </c>
      <c r="I15" s="8">
        <f t="shared" si="22"/>
        <v>71409.166400000002</v>
      </c>
      <c r="J15" s="8">
        <f t="shared" si="22"/>
        <v>74655.037600000011</v>
      </c>
      <c r="K15" s="8">
        <f t="shared" si="22"/>
        <v>77900.908800000005</v>
      </c>
      <c r="L15" s="8">
        <f t="shared" si="22"/>
        <v>81146.78</v>
      </c>
      <c r="M15" s="8">
        <f t="shared" si="22"/>
        <v>84392.651200000022</v>
      </c>
      <c r="N15" s="10">
        <f t="shared" si="22"/>
        <v>90884.393599999996</v>
      </c>
    </row>
    <row r="16" spans="1:14" s="2" customFormat="1" ht="15" customHeight="1" x14ac:dyDescent="0.25">
      <c r="A16" s="30" t="s">
        <v>7</v>
      </c>
      <c r="B16" s="31">
        <v>0.7</v>
      </c>
      <c r="C16" s="8"/>
      <c r="D16" s="11"/>
      <c r="E16" s="11"/>
      <c r="F16" s="11"/>
      <c r="G16" s="12"/>
      <c r="H16" s="11"/>
      <c r="I16" s="11"/>
      <c r="J16" s="11"/>
      <c r="K16" s="11"/>
      <c r="L16" s="11"/>
      <c r="M16" s="11"/>
      <c r="N16" s="13"/>
    </row>
    <row r="17" spans="1:14" s="2" customFormat="1" ht="15" customHeight="1" x14ac:dyDescent="0.25">
      <c r="A17" s="30" t="s">
        <v>4</v>
      </c>
      <c r="B17" s="18"/>
      <c r="C17" s="57">
        <v>46906</v>
      </c>
      <c r="D17" s="57">
        <v>46906</v>
      </c>
      <c r="E17" s="8">
        <f t="shared" ref="E17:F17" si="23">E5*0.7</f>
        <v>48601.280000000006</v>
      </c>
      <c r="F17" s="8">
        <f t="shared" si="23"/>
        <v>54676.439999999995</v>
      </c>
      <c r="G17" s="9">
        <f>G5*0.7</f>
        <v>60751.6</v>
      </c>
      <c r="H17" s="8">
        <f t="shared" ref="H17:N17" si="24">H5*0.7</f>
        <v>63789.18</v>
      </c>
      <c r="I17" s="8">
        <f t="shared" si="24"/>
        <v>66826.759999999995</v>
      </c>
      <c r="J17" s="8">
        <f t="shared" si="24"/>
        <v>69864.34</v>
      </c>
      <c r="K17" s="8">
        <f t="shared" si="24"/>
        <v>72901.919999999984</v>
      </c>
      <c r="L17" s="8">
        <f t="shared" si="24"/>
        <v>75939.5</v>
      </c>
      <c r="M17" s="8">
        <f t="shared" si="24"/>
        <v>78977.08</v>
      </c>
      <c r="N17" s="10">
        <f t="shared" si="24"/>
        <v>85052.239999999991</v>
      </c>
    </row>
    <row r="18" spans="1:14" s="2" customFormat="1" ht="15" customHeight="1" x14ac:dyDescent="0.25">
      <c r="A18" s="30" t="s">
        <v>5</v>
      </c>
      <c r="B18" s="18"/>
      <c r="C18" s="57">
        <v>46906</v>
      </c>
      <c r="D18" s="57">
        <v>46906</v>
      </c>
      <c r="E18" s="8">
        <f t="shared" ref="E18:F18" si="25">E17*0.97</f>
        <v>47143.241600000001</v>
      </c>
      <c r="F18" s="8">
        <f t="shared" si="25"/>
        <v>53036.146799999995</v>
      </c>
      <c r="G18" s="9">
        <f>G17*0.97</f>
        <v>58929.051999999996</v>
      </c>
      <c r="H18" s="8">
        <f t="shared" ref="H18:N18" si="26">H17*0.97</f>
        <v>61875.5046</v>
      </c>
      <c r="I18" s="8">
        <f t="shared" si="26"/>
        <v>64821.95719999999</v>
      </c>
      <c r="J18" s="8">
        <f t="shared" si="26"/>
        <v>67768.409799999994</v>
      </c>
      <c r="K18" s="8">
        <f t="shared" si="26"/>
        <v>70714.862399999984</v>
      </c>
      <c r="L18" s="8">
        <f t="shared" si="26"/>
        <v>73661.315000000002</v>
      </c>
      <c r="M18" s="8">
        <f t="shared" si="26"/>
        <v>76607.767600000006</v>
      </c>
      <c r="N18" s="10">
        <f t="shared" si="26"/>
        <v>82500.672799999986</v>
      </c>
    </row>
    <row r="19" spans="1:14" s="2" customFormat="1" ht="15" customHeight="1" x14ac:dyDescent="0.25">
      <c r="A19" s="30" t="s">
        <v>6</v>
      </c>
      <c r="B19" s="18"/>
      <c r="C19" s="57">
        <v>46906</v>
      </c>
      <c r="D19" s="57">
        <v>46906</v>
      </c>
      <c r="E19" s="57">
        <v>46906</v>
      </c>
      <c r="F19" s="8">
        <f t="shared" ref="E19:F19" si="27">F17*0.935</f>
        <v>51122.471399999995</v>
      </c>
      <c r="G19" s="9">
        <f>G17*0.935</f>
        <v>56802.745999999999</v>
      </c>
      <c r="H19" s="8">
        <f t="shared" ref="H19:N19" si="28">H17*0.935</f>
        <v>59642.883300000001</v>
      </c>
      <c r="I19" s="8">
        <f t="shared" si="28"/>
        <v>62483.020599999996</v>
      </c>
      <c r="J19" s="8">
        <f t="shared" si="28"/>
        <v>65323.157899999998</v>
      </c>
      <c r="K19" s="8">
        <f t="shared" si="28"/>
        <v>68163.295199999993</v>
      </c>
      <c r="L19" s="8">
        <f t="shared" si="28"/>
        <v>71003.43250000001</v>
      </c>
      <c r="M19" s="8">
        <f t="shared" si="28"/>
        <v>73843.569800000012</v>
      </c>
      <c r="N19" s="10">
        <f t="shared" si="28"/>
        <v>79523.844400000002</v>
      </c>
    </row>
    <row r="20" spans="1:14" s="2" customFormat="1" ht="15" customHeight="1" x14ac:dyDescent="0.25">
      <c r="A20" s="30" t="s">
        <v>8</v>
      </c>
      <c r="B20" s="31">
        <v>0.6</v>
      </c>
      <c r="C20" s="8"/>
      <c r="D20" s="11"/>
      <c r="E20" s="11"/>
      <c r="F20" s="11"/>
      <c r="G20" s="12"/>
      <c r="H20" s="11"/>
      <c r="I20" s="11"/>
      <c r="J20" s="11"/>
      <c r="K20" s="11"/>
      <c r="L20" s="11"/>
      <c r="M20" s="11"/>
      <c r="N20" s="13"/>
    </row>
    <row r="21" spans="1:14" s="2" customFormat="1" ht="15" customHeight="1" x14ac:dyDescent="0.25">
      <c r="A21" s="30" t="s">
        <v>4</v>
      </c>
      <c r="B21" s="18"/>
      <c r="C21" s="57">
        <v>46906</v>
      </c>
      <c r="D21" s="57">
        <v>46906</v>
      </c>
      <c r="E21" s="57">
        <v>46906</v>
      </c>
      <c r="F21" s="57">
        <v>46906</v>
      </c>
      <c r="G21" s="9">
        <f>G5*0.6</f>
        <v>52072.799999999996</v>
      </c>
      <c r="H21" s="8">
        <f t="shared" ref="H21:N21" si="29">H5*0.6</f>
        <v>54676.44</v>
      </c>
      <c r="I21" s="8">
        <f t="shared" si="29"/>
        <v>57280.08</v>
      </c>
      <c r="J21" s="8">
        <f t="shared" si="29"/>
        <v>59883.719999999994</v>
      </c>
      <c r="K21" s="8">
        <f t="shared" si="29"/>
        <v>62487.359999999993</v>
      </c>
      <c r="L21" s="8">
        <f t="shared" si="29"/>
        <v>65091</v>
      </c>
      <c r="M21" s="8">
        <f t="shared" si="29"/>
        <v>67694.64</v>
      </c>
      <c r="N21" s="10">
        <f t="shared" si="29"/>
        <v>72901.919999999998</v>
      </c>
    </row>
    <row r="22" spans="1:14" s="2" customFormat="1" ht="15" customHeight="1" x14ac:dyDescent="0.25">
      <c r="A22" s="30" t="s">
        <v>5</v>
      </c>
      <c r="B22" s="18"/>
      <c r="C22" s="57">
        <v>46906</v>
      </c>
      <c r="D22" s="57">
        <v>46906</v>
      </c>
      <c r="E22" s="57">
        <v>46906</v>
      </c>
      <c r="F22" s="57">
        <v>46906</v>
      </c>
      <c r="G22" s="9">
        <f>G21*0.97</f>
        <v>50510.615999999995</v>
      </c>
      <c r="H22" s="8">
        <f t="shared" ref="H22" si="30">H21*0.97</f>
        <v>53036.146800000002</v>
      </c>
      <c r="I22" s="8">
        <f t="shared" ref="I22" si="31">I21*0.97</f>
        <v>55561.677600000003</v>
      </c>
      <c r="J22" s="8">
        <f t="shared" ref="J22" si="32">J21*0.97</f>
        <v>58087.208399999996</v>
      </c>
      <c r="K22" s="8">
        <f t="shared" ref="K22" si="33">K21*0.97</f>
        <v>60612.739199999989</v>
      </c>
      <c r="L22" s="8">
        <f t="shared" ref="L22" si="34">L21*0.97</f>
        <v>63138.27</v>
      </c>
      <c r="M22" s="8">
        <f t="shared" ref="M22" si="35">M21*0.97</f>
        <v>65663.800799999997</v>
      </c>
      <c r="N22" s="10">
        <f t="shared" ref="N22" si="36">N21*0.97</f>
        <v>70714.862399999998</v>
      </c>
    </row>
    <row r="23" spans="1:14" s="2" customFormat="1" ht="15" customHeight="1" x14ac:dyDescent="0.25">
      <c r="A23" s="30" t="s">
        <v>6</v>
      </c>
      <c r="B23" s="18"/>
      <c r="C23" s="57">
        <v>46906</v>
      </c>
      <c r="D23" s="57">
        <v>46906</v>
      </c>
      <c r="E23" s="57">
        <v>46906</v>
      </c>
      <c r="F23" s="57">
        <v>46906</v>
      </c>
      <c r="G23" s="9">
        <f>G21*0.935</f>
        <v>48688.067999999999</v>
      </c>
      <c r="H23" s="8">
        <f t="shared" ref="H23:N23" si="37">H21*0.935</f>
        <v>51122.471400000002</v>
      </c>
      <c r="I23" s="8">
        <f t="shared" si="37"/>
        <v>53556.874800000005</v>
      </c>
      <c r="J23" s="8">
        <f t="shared" si="37"/>
        <v>55991.278200000001</v>
      </c>
      <c r="K23" s="8">
        <f t="shared" si="37"/>
        <v>58425.681599999996</v>
      </c>
      <c r="L23" s="8">
        <f t="shared" si="37"/>
        <v>60860.085000000006</v>
      </c>
      <c r="M23" s="8">
        <f t="shared" si="37"/>
        <v>63294.488400000002</v>
      </c>
      <c r="N23" s="10">
        <f t="shared" si="37"/>
        <v>68163.295200000008</v>
      </c>
    </row>
    <row r="24" spans="1:14" s="2" customFormat="1" ht="15" customHeight="1" x14ac:dyDescent="0.25">
      <c r="A24" s="32"/>
      <c r="B24" s="33"/>
      <c r="C24" s="41"/>
      <c r="D24" s="3"/>
      <c r="E24" s="3"/>
      <c r="F24" s="11"/>
      <c r="G24" s="14"/>
      <c r="H24" s="3"/>
      <c r="I24" s="3"/>
      <c r="J24" s="3"/>
      <c r="K24" s="3"/>
      <c r="L24" s="3"/>
      <c r="M24" s="3"/>
      <c r="N24" s="4"/>
    </row>
    <row r="25" spans="1:14" s="2" customFormat="1" ht="15" customHeight="1" x14ac:dyDescent="0.25">
      <c r="A25" s="23" t="s">
        <v>0</v>
      </c>
      <c r="B25" s="25"/>
      <c r="C25" s="41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</row>
    <row r="26" spans="1:14" s="2" customFormat="1" ht="15" customHeight="1" x14ac:dyDescent="0.25">
      <c r="A26" s="54" t="s">
        <v>39</v>
      </c>
      <c r="B26" s="24"/>
      <c r="C26" s="55"/>
      <c r="D26" s="3"/>
      <c r="E26" s="18">
        <v>2022</v>
      </c>
      <c r="F26" s="17">
        <v>86788</v>
      </c>
      <c r="G26" s="34" t="s">
        <v>11</v>
      </c>
      <c r="H26" s="24"/>
      <c r="I26" s="24"/>
      <c r="J26" s="24"/>
      <c r="K26" s="3"/>
      <c r="L26" s="3"/>
      <c r="M26" s="3"/>
      <c r="N26" s="4"/>
    </row>
    <row r="27" spans="1:14" s="2" customFormat="1" ht="15" customHeight="1" thickBot="1" x14ac:dyDescent="0.3">
      <c r="A27" s="26" t="s">
        <v>1</v>
      </c>
      <c r="B27" s="27"/>
      <c r="C27" s="42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s="2" customFormat="1" ht="15" customHeight="1" x14ac:dyDescent="0.25"/>
    <row r="29" spans="1:14" s="2" customFormat="1" ht="20.100000000000001" customHeight="1" x14ac:dyDescent="0.25">
      <c r="A29" s="47" t="s">
        <v>40</v>
      </c>
    </row>
    <row r="30" spans="1:14" s="2" customFormat="1" ht="20.100000000000001" customHeight="1" x14ac:dyDescent="0.25">
      <c r="A30" s="46" t="s">
        <v>41</v>
      </c>
      <c r="B30" s="46"/>
      <c r="C30" s="46"/>
      <c r="D30" s="46"/>
      <c r="E30" s="46"/>
      <c r="F30" s="46"/>
      <c r="G30" s="46"/>
      <c r="H30" s="46"/>
      <c r="I30" s="46"/>
    </row>
    <row r="31" spans="1:14" s="2" customFormat="1" ht="20.100000000000001" customHeight="1" x14ac:dyDescent="0.25">
      <c r="A31" s="47" t="s">
        <v>24</v>
      </c>
    </row>
    <row r="32" spans="1:14" s="2" customFormat="1" ht="20.100000000000001" customHeight="1" x14ac:dyDescent="0.25">
      <c r="A32" s="46" t="s">
        <v>25</v>
      </c>
      <c r="B32" s="46"/>
      <c r="C32" s="46"/>
      <c r="D32" s="46"/>
      <c r="E32" s="46"/>
      <c r="F32" s="46"/>
      <c r="G32" s="46"/>
      <c r="H32" s="46"/>
      <c r="I32" s="46"/>
    </row>
    <row r="33" spans="1:13" s="2" customFormat="1" ht="20.100000000000001" customHeight="1" x14ac:dyDescent="0.25">
      <c r="A33" s="46" t="s">
        <v>31</v>
      </c>
      <c r="B33" s="46"/>
      <c r="C33" s="46"/>
      <c r="D33" s="46"/>
      <c r="E33" s="46"/>
      <c r="F33" s="46"/>
      <c r="G33" s="46"/>
      <c r="H33" s="46"/>
      <c r="I33" s="46"/>
    </row>
    <row r="34" spans="1:13" s="2" customFormat="1" ht="20.100000000000001" customHeight="1" x14ac:dyDescent="0.25">
      <c r="A34" s="46" t="s">
        <v>26</v>
      </c>
      <c r="B34" s="46"/>
      <c r="C34" s="53" t="s">
        <v>37</v>
      </c>
      <c r="D34" s="46"/>
      <c r="E34" s="46"/>
      <c r="F34" s="46"/>
      <c r="G34" s="46"/>
      <c r="H34" s="46"/>
      <c r="I34" s="46"/>
    </row>
    <row r="35" spans="1:13" s="2" customFormat="1" ht="20.100000000000001" customHeight="1" x14ac:dyDescent="0.25">
      <c r="A35" s="46" t="s">
        <v>35</v>
      </c>
      <c r="B35" s="46"/>
      <c r="C35" s="48"/>
      <c r="D35" s="46"/>
      <c r="E35" s="46"/>
      <c r="F35" s="46"/>
      <c r="G35" s="46"/>
      <c r="H35" s="46"/>
      <c r="I35" s="46"/>
    </row>
    <row r="36" spans="1:13" s="2" customFormat="1" ht="20.100000000000001" customHeight="1" x14ac:dyDescent="0.25">
      <c r="A36" s="45" t="s">
        <v>27</v>
      </c>
      <c r="B36" s="50"/>
      <c r="C36" s="50"/>
      <c r="D36" s="50"/>
      <c r="E36" s="50"/>
      <c r="F36" s="50"/>
      <c r="G36" s="50"/>
      <c r="H36" s="50"/>
      <c r="I36" s="50"/>
      <c r="J36" s="44"/>
      <c r="K36" s="44"/>
      <c r="L36" s="44"/>
      <c r="M36" s="44"/>
    </row>
    <row r="37" spans="1:13" s="2" customFormat="1" ht="20.100000000000001" customHeight="1" x14ac:dyDescent="0.25">
      <c r="A37" s="45" t="s">
        <v>28</v>
      </c>
      <c r="B37" s="51"/>
      <c r="C37" s="51"/>
      <c r="D37" s="51"/>
      <c r="E37" s="51"/>
      <c r="F37" s="51"/>
      <c r="G37" s="51"/>
      <c r="H37" s="51"/>
      <c r="I37" s="51"/>
    </row>
    <row r="38" spans="1:13" s="2" customFormat="1" ht="20.100000000000001" customHeight="1" x14ac:dyDescent="0.25">
      <c r="A38" s="45" t="s">
        <v>29</v>
      </c>
      <c r="B38" s="51"/>
      <c r="C38" s="51"/>
      <c r="D38" s="51"/>
      <c r="E38" s="51"/>
      <c r="F38" s="51"/>
      <c r="G38" s="51"/>
      <c r="H38" s="51"/>
      <c r="I38" s="51"/>
    </row>
    <row r="39" spans="1:13" ht="20.100000000000001" customHeight="1" x14ac:dyDescent="0.15">
      <c r="A39" s="49" t="s">
        <v>30</v>
      </c>
    </row>
    <row r="40" spans="1:13" ht="20.100000000000001" customHeight="1" x14ac:dyDescent="0.15">
      <c r="A40" s="46" t="s">
        <v>36</v>
      </c>
    </row>
    <row r="41" spans="1:13" ht="20.100000000000001" customHeight="1" x14ac:dyDescent="0.15">
      <c r="A41" s="46" t="s">
        <v>32</v>
      </c>
    </row>
    <row r="42" spans="1:13" ht="20.100000000000001" customHeight="1" x14ac:dyDescent="0.15">
      <c r="A42" s="46" t="s">
        <v>33</v>
      </c>
    </row>
    <row r="43" spans="1:13" ht="20.100000000000001" customHeight="1" x14ac:dyDescent="0.15">
      <c r="A43" s="46" t="s">
        <v>34</v>
      </c>
    </row>
    <row r="44" spans="1:13" ht="20.100000000000001" customHeight="1" x14ac:dyDescent="0.15"/>
    <row r="45" spans="1:13" ht="20.100000000000001" customHeight="1" x14ac:dyDescent="0.15"/>
    <row r="46" spans="1:13" ht="20.100000000000001" customHeight="1" x14ac:dyDescent="0.15"/>
    <row r="47" spans="1:13" ht="20.100000000000001" customHeight="1" x14ac:dyDescent="0.15"/>
    <row r="48" spans="1:13" ht="20.100000000000001" customHeight="1" x14ac:dyDescent="0.15"/>
    <row r="49" spans="1:1" ht="20.100000000000001" customHeight="1" x14ac:dyDescent="0.15"/>
    <row r="50" spans="1:1" ht="20.100000000000001" customHeight="1" x14ac:dyDescent="0.15"/>
    <row r="51" spans="1:1" ht="20.100000000000001" customHeight="1" x14ac:dyDescent="0.15">
      <c r="A51" s="43"/>
    </row>
    <row r="52" spans="1:1" ht="20.100000000000001" customHeight="1" x14ac:dyDescent="0.15"/>
    <row r="53" spans="1:1" ht="20.100000000000001" customHeight="1" x14ac:dyDescent="0.15"/>
    <row r="54" spans="1:1" ht="20.100000000000001" customHeight="1" x14ac:dyDescent="0.15"/>
    <row r="55" spans="1:1" ht="20.100000000000001" customHeight="1" x14ac:dyDescent="0.15"/>
    <row r="56" spans="1:1" ht="20.100000000000001" customHeight="1" x14ac:dyDescent="0.15"/>
    <row r="57" spans="1:1" ht="20.100000000000001" customHeight="1" x14ac:dyDescent="0.15"/>
    <row r="58" spans="1:1" ht="20.100000000000001" customHeight="1" x14ac:dyDescent="0.15"/>
    <row r="59" spans="1:1" ht="20.100000000000001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20.100000000000001" customHeight="1" x14ac:dyDescent="0.15"/>
    <row r="70" ht="20.100000000000001" customHeight="1" x14ac:dyDescent="0.15"/>
  </sheetData>
  <hyperlinks>
    <hyperlink ref="C34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Gould</dc:creator>
  <cp:lastModifiedBy>Paul Gould</cp:lastModifiedBy>
  <dcterms:created xsi:type="dcterms:W3CDTF">2019-07-18T03:39:18Z</dcterms:created>
  <dcterms:modified xsi:type="dcterms:W3CDTF">2023-06-26T03:25:30Z</dcterms:modified>
</cp:coreProperties>
</file>